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32760" windowHeight="17265" activeTab="0"/>
  </bookViews>
  <sheets>
    <sheet name="kalkulator" sheetId="1" r:id="rId1"/>
    <sheet name="Arkusz1" sheetId="2" state="hidden" r:id="rId2"/>
  </sheets>
  <definedNames>
    <definedName name="_xlnm.Print_Area" localSheetId="0">'kalkulator'!$A$1:$M$27</definedName>
    <definedName name="slownie_kom">'kalkulator'!$H$5</definedName>
  </definedNames>
  <calcPr fullCalcOnLoad="1"/>
</workbook>
</file>

<file path=xl/sharedStrings.xml><?xml version="1.0" encoding="utf-8"?>
<sst xmlns="http://schemas.openxmlformats.org/spreadsheetml/2006/main" count="133" uniqueCount="57">
  <si>
    <t>Ubezpieczenie społeczne   (Nie - 0, 1;
Tak-2;
z chorob. - 3)</t>
  </si>
  <si>
    <t>Ubezpieczenie emerytalne</t>
  </si>
  <si>
    <t>Ubezpieczenie rentowe</t>
  </si>
  <si>
    <t>Ubezpieczenie chorobowe</t>
  </si>
  <si>
    <t>Koszty uzyskania przychodu</t>
  </si>
  <si>
    <t>Ubezpieczenie zdrowotne - odliczone (7,75%)</t>
  </si>
  <si>
    <t>poz. 0</t>
  </si>
  <si>
    <t>poz. 1</t>
  </si>
  <si>
    <t>poz. 2</t>
  </si>
  <si>
    <t>poz. 3</t>
  </si>
  <si>
    <t>poz. 4</t>
  </si>
  <si>
    <t>poz. 5</t>
  </si>
  <si>
    <t>poz. 6</t>
  </si>
  <si>
    <t>poz. 7</t>
  </si>
  <si>
    <t>poz. 8</t>
  </si>
  <si>
    <t>poz. 9</t>
  </si>
  <si>
    <t>poz. 10</t>
  </si>
  <si>
    <t>poz. 11</t>
  </si>
  <si>
    <t>poz. 12</t>
  </si>
  <si>
    <t>Składka ubezpieczenia emerytalnego (= poz.1 * 9,76 % zaokrąglone do pełnych groszy)</t>
  </si>
  <si>
    <t>Składka ubezpieczenia rentowego (= poz.1 * 6,5 % zaokrąglone do pełnych groszy)</t>
  </si>
  <si>
    <t>Składka ubezpieczenia chorobowego (= poz.1 * 2,45 % zaokrąglone do pełnych groszy)</t>
  </si>
  <si>
    <t>Podstawa wymiaru składki ubezpieczenia zdrowotnego (= poz.1 - poz.2 - poz.3 - poz.4)</t>
  </si>
  <si>
    <t>Koszty uzyskania przychodu (= poz. 5 * 20 % zaokrąglone do pełnych groszy)</t>
  </si>
  <si>
    <t>Zaliczka na podatek dochodowy - potrącona (= poz.7 * 18 % zaokrąglone do pełnych groszy)</t>
  </si>
  <si>
    <t>Składka ubezpieczenia zdrowotnego - należna (= poz.5 * 9,00 % zaokrąglone do pełnych groszy)</t>
  </si>
  <si>
    <t>Składka ubezpieczenia zdrowotnego - odliczona (= poz.5 * 7,75 % zaokrąglone do pełnych groszy)</t>
  </si>
  <si>
    <t>Kwota netto - do wypłaty (= poz.5 - poz.9 - poz.11)</t>
  </si>
  <si>
    <r>
      <t xml:space="preserve">Podstawa obliczenia podatku dochodowego (= poz.5 - poz.6 </t>
    </r>
    <r>
      <rPr>
        <b/>
        <sz val="10"/>
        <rFont val="Arial"/>
        <family val="2"/>
      </rPr>
      <t>zaokrąglone do pełnych złotych</t>
    </r>
    <r>
      <rPr>
        <sz val="10"/>
        <color indexed="8"/>
        <rFont val="Czcionka tekstu podstawowego"/>
        <family val="2"/>
      </rPr>
      <t>)</t>
    </r>
  </si>
  <si>
    <r>
      <t xml:space="preserve">Zaliczka na podatek dochodowy - należna (= poz.8 - poz.10 </t>
    </r>
    <r>
      <rPr>
        <b/>
        <sz val="10"/>
        <rFont val="Arial"/>
        <family val="2"/>
      </rPr>
      <t>zaokrąglone do pełnych złotych</t>
    </r>
    <r>
      <rPr>
        <sz val="10"/>
        <color indexed="8"/>
        <rFont val="Czcionka tekstu podstawowego"/>
        <family val="2"/>
      </rPr>
      <t>)</t>
    </r>
  </si>
  <si>
    <t>Zleceniodawca</t>
  </si>
  <si>
    <t>Zleceniobiorca</t>
  </si>
  <si>
    <t>Razem</t>
  </si>
  <si>
    <t>Ubezpieczenie wypadkowe</t>
  </si>
  <si>
    <t>Fundusz Pracy</t>
  </si>
  <si>
    <t>Ubezpieczenie zdrowotne</t>
  </si>
  <si>
    <t>Minimalne wynagrodzenie</t>
  </si>
  <si>
    <t>obliczaj ubezpieczenie emerytalne i rentowe (emeryci, renciści, bezrobotni)</t>
  </si>
  <si>
    <t>obliczaj ubezpieczenie emerytalne, rentowe i dodatkowo ubezpieczenie chorobowe</t>
  </si>
  <si>
    <t>*</t>
  </si>
  <si>
    <t>BEZ PODATKU poniżej 26 roku życia "ulga dla młodych" nie dotyczy trenerów, instruktorów, a także sędziów
(przychody z działalności wykonywanej osobiście)</t>
  </si>
  <si>
    <t>Wynagrodzenie brutto</t>
  </si>
  <si>
    <t>Podstawa wymiaru składki ubezpieczenia zdrowotnego</t>
  </si>
  <si>
    <t>Podstawa obliczenia podatku dochodowego</t>
  </si>
  <si>
    <t>Do wypłaty</t>
  </si>
  <si>
    <t>nie obliczaj ubezpieczenia społecznego i zdrowonego (studenci, uczniowie) lub umowa o dzieło</t>
  </si>
  <si>
    <t>Zaliczka na podatek doch. - potrącona (12%)</t>
  </si>
  <si>
    <t xml:space="preserve">zero złotych  00/100 </t>
  </si>
  <si>
    <t>Należna zaliczka na podatek dochodowy</t>
  </si>
  <si>
    <t>obliczaj tylko ubezpieczenie zdrowotne (osoby zatrudnione i osiągające min. wynagrodzenie - 4 242,00 zł do 30.06.2024 r.; 4 300,00 zł od 01.07.2024 r.)</t>
  </si>
  <si>
    <t>Wpisz kwotę</t>
  </si>
  <si>
    <t>Kwota łączna (bez Fundusz Pracy)</t>
  </si>
  <si>
    <t>Kwota łączna (z Funduszem Pracy)</t>
  </si>
  <si>
    <t>Łączne koszty</t>
  </si>
  <si>
    <t>%</t>
  </si>
  <si>
    <t>Kwota brutto</t>
  </si>
  <si>
    <t>do 30.06.2024 r.; 4 300,00 zł od 01.07.2024 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</si>
</sst>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8"/>
      <name val="Czcionka tekstu podstawowego"/>
      <family val="2"/>
    </font>
    <font>
      <sz val="9"/>
      <name val="Arial"/>
      <family val="2"/>
    </font>
    <font>
      <sz val="11"/>
      <name val="Czcionka tekstu podstawowego"/>
      <family val="2"/>
    </font>
    <font>
      <sz val="8"/>
      <color indexed="8"/>
      <name val="Segoe UI"/>
      <family val="2"/>
    </font>
    <font>
      <sz val="11"/>
      <color indexed="8"/>
      <name val="Czcionka tekstu podstawowego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9"/>
      <color indexed="8"/>
      <name val="Czcionka tekstu podstawowego"/>
      <family val="0"/>
    </font>
    <font>
      <sz val="11"/>
      <color indexed="51"/>
      <name val="Czcionka tekstu podstawowego"/>
      <family val="2"/>
    </font>
    <font>
      <sz val="10"/>
      <color indexed="11"/>
      <name val="Arial"/>
      <family val="2"/>
    </font>
    <font>
      <b/>
      <sz val="10"/>
      <color indexed="13"/>
      <name val="Arial"/>
      <family val="2"/>
    </font>
    <font>
      <sz val="11"/>
      <color indexed="13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theme="1"/>
      <name val="Czcionka tekstu podstawowego"/>
      <family val="0"/>
    </font>
    <font>
      <b/>
      <sz val="10"/>
      <color theme="1"/>
      <name val="Arial"/>
      <family val="2"/>
    </font>
    <font>
      <sz val="11"/>
      <color rgb="FFFFC000"/>
      <name val="Czcionka tekstu podstawowego"/>
      <family val="2"/>
    </font>
    <font>
      <sz val="11"/>
      <color rgb="FFFFFF00"/>
      <name val="Czcionka tekstu podstawowego"/>
      <family val="2"/>
    </font>
    <font>
      <b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10"/>
      <color rgb="FF0033CC"/>
      <name val="Arial"/>
      <family val="2"/>
    </font>
    <font>
      <b/>
      <sz val="10"/>
      <color rgb="FFFFFF00"/>
      <name val="Arial"/>
      <family val="2"/>
    </font>
    <font>
      <sz val="10"/>
      <color rgb="FF00FF00"/>
      <name val="Arial"/>
      <family val="2"/>
    </font>
    <font>
      <sz val="10"/>
      <color rgb="FFFFFF00"/>
      <name val="Arial"/>
      <family val="2"/>
    </font>
    <font>
      <sz val="10"/>
      <color rgb="FF008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4" fontId="68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" fontId="7" fillId="34" borderId="10" xfId="52" applyNumberFormat="1" applyFont="1" applyFill="1" applyBorder="1" applyAlignment="1" applyProtection="1">
      <alignment vertical="center"/>
      <protection/>
    </xf>
    <xf numFmtId="4" fontId="69" fillId="0" borderId="10" xfId="0" applyNumberFormat="1" applyFont="1" applyBorder="1" applyAlignment="1" applyProtection="1">
      <alignment horizontal="right" vertical="center"/>
      <protection/>
    </xf>
    <xf numFmtId="0" fontId="69" fillId="0" borderId="10" xfId="0" applyFont="1" applyBorder="1" applyAlignment="1" applyProtection="1">
      <alignment vertical="center"/>
      <protection/>
    </xf>
    <xf numFmtId="0" fontId="70" fillId="0" borderId="0" xfId="0" applyFont="1" applyAlignment="1" applyProtection="1">
      <alignment horizontal="right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vertical="center"/>
      <protection/>
    </xf>
    <xf numFmtId="4" fontId="73" fillId="0" borderId="10" xfId="0" applyNumberFormat="1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/>
      <protection hidden="1" locked="0"/>
    </xf>
    <xf numFmtId="4" fontId="74" fillId="0" borderId="10" xfId="0" applyNumberFormat="1" applyFont="1" applyBorder="1" applyAlignment="1">
      <alignment horizontal="right" vertical="center"/>
    </xf>
    <xf numFmtId="0" fontId="74" fillId="0" borderId="0" xfId="0" applyFont="1" applyAlignment="1" applyProtection="1">
      <alignment vertical="top"/>
      <protection locked="0"/>
    </xf>
    <xf numFmtId="0" fontId="74" fillId="0" borderId="0" xfId="0" applyFont="1" applyAlignment="1" applyProtection="1">
      <alignment vertical="top"/>
      <protection locked="0"/>
    </xf>
    <xf numFmtId="0" fontId="8" fillId="35" borderId="0" xfId="0" applyFont="1" applyFill="1" applyAlignment="1" applyProtection="1">
      <alignment/>
      <protection hidden="1"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4" fontId="74" fillId="34" borderId="10" xfId="0" applyNumberFormat="1" applyFont="1" applyFill="1" applyBorder="1" applyAlignment="1">
      <alignment horizontal="right" vertical="center"/>
    </xf>
    <xf numFmtId="0" fontId="70" fillId="34" borderId="0" xfId="0" applyFont="1" applyFill="1" applyAlignment="1" applyProtection="1">
      <alignment horizontal="right" vertical="center"/>
      <protection/>
    </xf>
    <xf numFmtId="0" fontId="70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75" fillId="0" borderId="0" xfId="0" applyFont="1" applyAlignment="1" applyProtection="1">
      <alignment vertical="top" wrapText="1"/>
      <protection/>
    </xf>
    <xf numFmtId="0" fontId="76" fillId="0" borderId="0" xfId="0" applyFont="1" applyAlignment="1" applyProtection="1">
      <alignment horizontal="right"/>
      <protection/>
    </xf>
    <xf numFmtId="0" fontId="77" fillId="0" borderId="0" xfId="0" applyFont="1" applyAlignment="1" applyProtection="1">
      <alignment vertical="center"/>
      <protection/>
    </xf>
    <xf numFmtId="4" fontId="77" fillId="0" borderId="0" xfId="0" applyNumberFormat="1" applyFont="1" applyAlignment="1" applyProtection="1">
      <alignment vertical="center"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right"/>
      <protection/>
    </xf>
    <xf numFmtId="0" fontId="78" fillId="0" borderId="0" xfId="0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 vertical="top" wrapText="1"/>
      <protection/>
    </xf>
    <xf numFmtId="0" fontId="80" fillId="0" borderId="0" xfId="0" applyFont="1" applyAlignment="1" applyProtection="1">
      <alignment horizontal="left" vertical="top" wrapText="1"/>
      <protection/>
    </xf>
    <xf numFmtId="4" fontId="79" fillId="35" borderId="10" xfId="0" applyNumberFormat="1" applyFont="1" applyFill="1" applyBorder="1" applyAlignment="1" applyProtection="1">
      <alignment/>
      <protection/>
    </xf>
    <xf numFmtId="4" fontId="74" fillId="0" borderId="10" xfId="0" applyNumberFormat="1" applyFont="1" applyBorder="1" applyAlignment="1" applyProtection="1">
      <alignment horizontal="right" vertical="center"/>
      <protection/>
    </xf>
    <xf numFmtId="4" fontId="81" fillId="36" borderId="10" xfId="0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 vertical="top"/>
      <protection/>
    </xf>
    <xf numFmtId="0" fontId="72" fillId="0" borderId="0" xfId="0" applyFont="1" applyBorder="1" applyAlignment="1" applyProtection="1">
      <alignment vertical="center"/>
      <protection/>
    </xf>
    <xf numFmtId="4" fontId="73" fillId="0" borderId="0" xfId="0" applyNumberFormat="1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68" fillId="0" borderId="0" xfId="0" applyFont="1" applyAlignment="1" applyProtection="1">
      <alignment horizontal="right" vertical="center"/>
      <protection/>
    </xf>
    <xf numFmtId="2" fontId="82" fillId="0" borderId="0" xfId="0" applyNumberFormat="1" applyFont="1" applyAlignment="1" applyProtection="1">
      <alignment vertical="center"/>
      <protection/>
    </xf>
    <xf numFmtId="4" fontId="83" fillId="0" borderId="0" xfId="0" applyNumberFormat="1" applyFont="1" applyAlignment="1" applyProtection="1">
      <alignment vertical="center"/>
      <protection/>
    </xf>
    <xf numFmtId="4" fontId="68" fillId="0" borderId="0" xfId="0" applyNumberFormat="1" applyFont="1" applyAlignment="1" applyProtection="1">
      <alignment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/>
      <protection/>
    </xf>
    <xf numFmtId="0" fontId="85" fillId="0" borderId="0" xfId="0" applyFont="1" applyAlignment="1" applyProtection="1">
      <alignment vertical="center"/>
      <protection/>
    </xf>
    <xf numFmtId="4" fontId="84" fillId="0" borderId="0" xfId="0" applyNumberFormat="1" applyFont="1" applyAlignment="1" applyProtection="1">
      <alignment vertical="center"/>
      <protection/>
    </xf>
    <xf numFmtId="4" fontId="85" fillId="0" borderId="0" xfId="0" applyNumberFormat="1" applyFont="1" applyAlignment="1" applyProtection="1">
      <alignment vertical="center"/>
      <protection/>
    </xf>
    <xf numFmtId="2" fontId="86" fillId="0" borderId="0" xfId="0" applyNumberFormat="1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2" fontId="85" fillId="0" borderId="0" xfId="0" applyNumberFormat="1" applyFont="1" applyAlignment="1" applyProtection="1">
      <alignment vertical="center"/>
      <protection/>
    </xf>
    <xf numFmtId="4" fontId="11" fillId="34" borderId="10" xfId="52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lista Trener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T43"/>
  <sheetViews>
    <sheetView showGridLines="0" tabSelected="1" view="pageBreakPreview" zoomScaleSheetLayoutView="100" zoomScalePageLayoutView="0" workbookViewId="0" topLeftCell="B1">
      <selection activeCell="B3" sqref="B3"/>
    </sheetView>
  </sheetViews>
  <sheetFormatPr defaultColWidth="8.796875" defaultRowHeight="14.25"/>
  <cols>
    <col min="1" max="1" width="9.59765625" style="5" hidden="1" customWidth="1"/>
    <col min="2" max="2" width="17.3984375" style="5" customWidth="1"/>
    <col min="3" max="9" width="10.09765625" style="5" customWidth="1"/>
    <col min="10" max="11" width="10.09765625" style="5" hidden="1" customWidth="1"/>
    <col min="12" max="13" width="10.09765625" style="5" customWidth="1"/>
    <col min="14" max="14" width="22.69921875" style="5" hidden="1" customWidth="1"/>
    <col min="15" max="15" width="11.59765625" style="5" customWidth="1"/>
    <col min="16" max="16" width="27.69921875" style="5" customWidth="1"/>
    <col min="17" max="16384" width="9" style="5" customWidth="1"/>
  </cols>
  <sheetData>
    <row r="1" spans="1:15" ht="56.25">
      <c r="A1" s="1" t="s">
        <v>0</v>
      </c>
      <c r="B1" s="1" t="s">
        <v>41</v>
      </c>
      <c r="C1" s="1" t="s">
        <v>1</v>
      </c>
      <c r="D1" s="1" t="s">
        <v>2</v>
      </c>
      <c r="E1" s="1" t="s">
        <v>3</v>
      </c>
      <c r="F1" s="1" t="s">
        <v>42</v>
      </c>
      <c r="G1" s="1" t="s">
        <v>4</v>
      </c>
      <c r="H1" s="1" t="s">
        <v>43</v>
      </c>
      <c r="I1" s="1" t="s">
        <v>35</v>
      </c>
      <c r="J1" s="1"/>
      <c r="K1" s="1"/>
      <c r="L1" s="1" t="s">
        <v>48</v>
      </c>
      <c r="M1" s="1" t="s">
        <v>44</v>
      </c>
      <c r="O1" s="20" t="s">
        <v>36</v>
      </c>
    </row>
    <row r="2" spans="1:16" ht="14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/>
      <c r="K2" s="2"/>
      <c r="L2" s="2" t="s">
        <v>15</v>
      </c>
      <c r="M2" s="2" t="s">
        <v>16</v>
      </c>
      <c r="O2" s="43">
        <f>Arkusz1!O2</f>
        <v>4242</v>
      </c>
      <c r="P2" s="40" t="str">
        <f>Arkusz1!P2</f>
        <v>do 30.06.2024 r.; 4 300,00 zł od 01.07.2024 r.)</v>
      </c>
    </row>
    <row r="3" spans="1:13" ht="14.25">
      <c r="A3" s="6">
        <f>N4-1</f>
        <v>-1</v>
      </c>
      <c r="B3" s="63"/>
      <c r="C3" s="44">
        <f>Arkusz1!C3</f>
        <v>0</v>
      </c>
      <c r="D3" s="44">
        <f>Arkusz1!D3</f>
        <v>0</v>
      </c>
      <c r="E3" s="44">
        <f>Arkusz1!E3</f>
        <v>0</v>
      </c>
      <c r="F3" s="44">
        <f>IF(Arkusz1!$N$4=1,0,Arkusz1!F3)</f>
        <v>0</v>
      </c>
      <c r="G3" s="44">
        <f>IF(Arkusz1!$N$2,Arkusz1!G3,0)</f>
        <v>0</v>
      </c>
      <c r="H3" s="44">
        <f>IF(Arkusz1!$N$2,Arkusz1!H3,0)</f>
        <v>0</v>
      </c>
      <c r="I3" s="44">
        <f>Arkusz1!J3</f>
        <v>0</v>
      </c>
      <c r="J3" s="44"/>
      <c r="K3" s="44"/>
      <c r="L3" s="44">
        <f>Arkusz1!L3</f>
        <v>0</v>
      </c>
      <c r="M3" s="45">
        <f>Arkusz1!M3</f>
        <v>0</v>
      </c>
    </row>
    <row r="4" spans="1:13" ht="14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8:13" ht="14.25">
      <c r="H5" s="24" t="s">
        <v>47</v>
      </c>
      <c r="I5" s="46"/>
      <c r="J5" s="46"/>
      <c r="K5" s="46"/>
      <c r="L5" s="46"/>
      <c r="M5" s="46"/>
    </row>
    <row r="6" spans="8:13" ht="14.25">
      <c r="H6" s="46"/>
      <c r="I6" s="46"/>
      <c r="J6" s="46"/>
      <c r="K6" s="46"/>
      <c r="L6" s="46"/>
      <c r="M6" s="46"/>
    </row>
    <row r="7" spans="8:13" ht="12.75" customHeight="1">
      <c r="H7" s="46"/>
      <c r="I7" s="46"/>
      <c r="J7" s="46"/>
      <c r="K7" s="46"/>
      <c r="L7" s="46"/>
      <c r="M7" s="46"/>
    </row>
    <row r="8" spans="2:13" ht="12.75" customHeight="1" hidden="1">
      <c r="B8" s="10" t="s">
        <v>8</v>
      </c>
      <c r="C8" s="18" t="s">
        <v>19</v>
      </c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2:13" ht="12.75" customHeight="1" hidden="1">
      <c r="B9" s="10" t="s">
        <v>9</v>
      </c>
      <c r="C9" s="18" t="s">
        <v>20</v>
      </c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2:13" ht="12.75" customHeight="1" hidden="1">
      <c r="B10" s="10" t="s">
        <v>10</v>
      </c>
      <c r="C10" s="18" t="s">
        <v>21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ht="12.75" customHeight="1" hidden="1">
      <c r="B11" s="10" t="s">
        <v>11</v>
      </c>
      <c r="C11" s="18" t="s">
        <v>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2:13" ht="12.75" customHeight="1" hidden="1">
      <c r="B12" s="10" t="s">
        <v>12</v>
      </c>
      <c r="C12" s="18" t="s">
        <v>23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ht="12.75" customHeight="1" hidden="1">
      <c r="B13" s="10" t="s">
        <v>13</v>
      </c>
      <c r="C13" s="18" t="s">
        <v>28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3" ht="12.75" customHeight="1" hidden="1">
      <c r="B14" s="10" t="s">
        <v>14</v>
      </c>
      <c r="C14" s="18" t="s">
        <v>24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6" ht="12.75" customHeight="1" hidden="1">
      <c r="B15" s="10" t="s">
        <v>15</v>
      </c>
      <c r="C15" s="19" t="s">
        <v>25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P15" s="3"/>
    </row>
    <row r="16" spans="2:13" ht="12.75" customHeight="1" hidden="1">
      <c r="B16" s="10" t="s">
        <v>16</v>
      </c>
      <c r="C16" s="18" t="s">
        <v>26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2.75" customHeight="1" hidden="1">
      <c r="B17" s="10" t="s">
        <v>17</v>
      </c>
      <c r="C17" s="18" t="s">
        <v>29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2.75" customHeight="1" hidden="1">
      <c r="B18" s="10" t="s">
        <v>18</v>
      </c>
      <c r="C18" s="18" t="s">
        <v>27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5" ht="14.25">
      <c r="B19" s="3"/>
      <c r="C19" s="11" t="s">
        <v>30</v>
      </c>
      <c r="D19" s="11" t="s">
        <v>31</v>
      </c>
      <c r="E19" s="15" t="s">
        <v>32</v>
      </c>
    </row>
    <row r="20" spans="2:5" ht="14.25">
      <c r="B20" s="12" t="s">
        <v>1</v>
      </c>
      <c r="C20" s="8">
        <f>Arkusz1!C20</f>
        <v>0</v>
      </c>
      <c r="D20" s="8">
        <f>Arkusz1!D20</f>
        <v>0</v>
      </c>
      <c r="E20" s="14">
        <f aca="true" t="shared" si="0" ref="E20:E25">SUM(C20:D20)</f>
        <v>0</v>
      </c>
    </row>
    <row r="21" spans="2:20" ht="14.25">
      <c r="B21" s="12" t="s">
        <v>2</v>
      </c>
      <c r="C21" s="8">
        <f>Arkusz1!C21</f>
        <v>0</v>
      </c>
      <c r="D21" s="8">
        <f>Arkusz1!D21</f>
        <v>0</v>
      </c>
      <c r="E21" s="14">
        <f t="shared" si="0"/>
        <v>0</v>
      </c>
      <c r="Q21" s="31"/>
      <c r="R21" s="31"/>
      <c r="S21" s="31"/>
      <c r="T21" s="31"/>
    </row>
    <row r="22" spans="2:20" ht="14.25">
      <c r="B22" s="12" t="s">
        <v>3</v>
      </c>
      <c r="C22" s="9"/>
      <c r="D22" s="8">
        <f>Arkusz1!D22</f>
        <v>0</v>
      </c>
      <c r="E22" s="14">
        <f t="shared" si="0"/>
        <v>0</v>
      </c>
      <c r="Q22" s="31"/>
      <c r="R22" s="31"/>
      <c r="S22" s="31"/>
      <c r="T22" s="31"/>
    </row>
    <row r="23" spans="2:20" ht="14.25">
      <c r="B23" s="12" t="s">
        <v>33</v>
      </c>
      <c r="C23" s="8">
        <f>Arkusz1!C23</f>
        <v>0</v>
      </c>
      <c r="D23" s="9"/>
      <c r="E23" s="14">
        <f t="shared" si="0"/>
        <v>0</v>
      </c>
      <c r="Q23" s="31"/>
      <c r="R23" s="31"/>
      <c r="S23" s="31"/>
      <c r="T23" s="31"/>
    </row>
    <row r="24" spans="2:20" ht="14.25">
      <c r="B24" s="12" t="s">
        <v>34</v>
      </c>
      <c r="C24" s="8">
        <f>Arkusz1!C24</f>
        <v>0</v>
      </c>
      <c r="D24" s="9"/>
      <c r="E24" s="14">
        <f t="shared" si="0"/>
        <v>0</v>
      </c>
      <c r="Q24" s="31"/>
      <c r="R24" s="31"/>
      <c r="T24" s="31"/>
    </row>
    <row r="25" spans="2:20" ht="14.25">
      <c r="B25" s="12" t="s">
        <v>35</v>
      </c>
      <c r="C25" s="9"/>
      <c r="D25" s="8">
        <f>Arkusz1!D25</f>
        <v>0</v>
      </c>
      <c r="E25" s="14">
        <f t="shared" si="0"/>
        <v>0</v>
      </c>
      <c r="Q25" s="31"/>
      <c r="R25" s="31"/>
      <c r="S25" s="31"/>
      <c r="T25" s="31"/>
    </row>
    <row r="26" spans="2:20" ht="13.5" customHeight="1">
      <c r="B26" s="13" t="s">
        <v>32</v>
      </c>
      <c r="C26" s="14">
        <f>SUM(C20:C25)</f>
        <v>0</v>
      </c>
      <c r="D26" s="14">
        <f>SUM(D20:D25)</f>
        <v>0</v>
      </c>
      <c r="E26" s="14">
        <f>SUM(E20:E25)</f>
        <v>0</v>
      </c>
      <c r="F26" s="38" t="s">
        <v>39</v>
      </c>
      <c r="G26" s="41" t="s">
        <v>40</v>
      </c>
      <c r="H26" s="41"/>
      <c r="I26" s="41"/>
      <c r="J26" s="41"/>
      <c r="K26" s="41"/>
      <c r="L26" s="41"/>
      <c r="M26" s="41"/>
      <c r="N26" s="41"/>
      <c r="O26" s="32"/>
      <c r="Q26" s="31"/>
      <c r="R26" s="31"/>
      <c r="S26" s="31"/>
      <c r="T26" s="31"/>
    </row>
    <row r="27" spans="2:20" ht="25.5" customHeight="1">
      <c r="B27" s="47"/>
      <c r="C27" s="48"/>
      <c r="D27" s="48"/>
      <c r="E27" s="48"/>
      <c r="F27" s="38"/>
      <c r="G27" s="41"/>
      <c r="H27" s="41"/>
      <c r="I27" s="41"/>
      <c r="J27" s="41"/>
      <c r="K27" s="41"/>
      <c r="L27" s="41"/>
      <c r="M27" s="41"/>
      <c r="N27" s="41"/>
      <c r="O27" s="32"/>
      <c r="Q27" s="31"/>
      <c r="R27" s="31"/>
      <c r="S27" s="31"/>
      <c r="T27" s="31"/>
    </row>
    <row r="28" spans="2:20" ht="14.25">
      <c r="B28" s="34" t="s">
        <v>53</v>
      </c>
      <c r="C28" s="35">
        <f>C26+B3</f>
        <v>0</v>
      </c>
      <c r="D28" s="4"/>
      <c r="E28" s="4"/>
      <c r="F28" s="36"/>
      <c r="G28" s="37"/>
      <c r="H28" s="32"/>
      <c r="I28" s="32"/>
      <c r="J28" s="32"/>
      <c r="K28" s="32"/>
      <c r="L28" s="32"/>
      <c r="M28" s="32"/>
      <c r="N28" s="32"/>
      <c r="O28" s="32"/>
      <c r="Q28" s="31"/>
      <c r="R28" s="31"/>
      <c r="S28" s="31"/>
      <c r="T28" s="31"/>
    </row>
    <row r="29" spans="2:7" ht="14.25">
      <c r="B29" s="36"/>
      <c r="C29" s="36"/>
      <c r="D29" s="36"/>
      <c r="E29" s="36"/>
      <c r="F29" s="36"/>
      <c r="G29" s="36"/>
    </row>
    <row r="30" spans="2:7" ht="14.25">
      <c r="B30" s="49" t="s">
        <v>51</v>
      </c>
      <c r="C30" s="36"/>
      <c r="D30" s="36"/>
      <c r="E30" s="36"/>
      <c r="F30" s="36"/>
      <c r="G30" s="36"/>
    </row>
    <row r="31" spans="2:7" ht="14.25">
      <c r="B31" s="50" t="s">
        <v>50</v>
      </c>
      <c r="C31" s="3"/>
      <c r="D31" s="51" t="s">
        <v>54</v>
      </c>
      <c r="E31" s="3"/>
      <c r="F31" s="3"/>
      <c r="G31" s="36"/>
    </row>
    <row r="32" spans="2:7" ht="14.25">
      <c r="B32" s="52">
        <v>0</v>
      </c>
      <c r="C32" s="3"/>
      <c r="D32" s="3">
        <v>1.1693</v>
      </c>
      <c r="E32" s="3"/>
      <c r="F32" s="53">
        <f>B32/D32</f>
        <v>0</v>
      </c>
      <c r="G32" s="19" t="s">
        <v>55</v>
      </c>
    </row>
    <row r="33" spans="2:7" ht="14.25">
      <c r="B33" s="36"/>
      <c r="C33" s="36"/>
      <c r="D33" s="36"/>
      <c r="E33" s="36"/>
      <c r="F33" s="54"/>
      <c r="G33" s="36"/>
    </row>
    <row r="34" spans="2:7" ht="14.25">
      <c r="B34" s="55" t="s">
        <v>52</v>
      </c>
      <c r="C34" s="56"/>
      <c r="D34" s="36"/>
      <c r="E34" s="36"/>
      <c r="F34" s="54"/>
      <c r="G34" s="36"/>
    </row>
    <row r="35" spans="2:7" ht="14.25">
      <c r="B35" s="50" t="s">
        <v>50</v>
      </c>
      <c r="C35" s="57"/>
      <c r="D35" s="51" t="s">
        <v>54</v>
      </c>
      <c r="E35" s="3"/>
      <c r="F35" s="4"/>
      <c r="G35" s="36"/>
    </row>
    <row r="36" spans="2:7" ht="14.25">
      <c r="B36" s="58">
        <v>0</v>
      </c>
      <c r="C36" s="59"/>
      <c r="D36" s="3">
        <v>1.1938</v>
      </c>
      <c r="E36" s="3"/>
      <c r="F36" s="53">
        <f>B36/D36</f>
        <v>0</v>
      </c>
      <c r="G36" s="19" t="s">
        <v>55</v>
      </c>
    </row>
    <row r="37" spans="2:7" ht="14.25">
      <c r="B37" s="60"/>
      <c r="C37" s="61"/>
      <c r="D37" s="3"/>
      <c r="E37" s="3"/>
      <c r="F37" s="62"/>
      <c r="G37" s="36"/>
    </row>
    <row r="43" ht="14.25">
      <c r="O43" s="39"/>
    </row>
  </sheetData>
  <sheetProtection sheet="1" objects="1" scenarios="1"/>
  <protectedRanges>
    <protectedRange sqref="A3:B3 A4" name="Rozstęp1"/>
  </protectedRanges>
  <mergeCells count="1">
    <mergeCell ref="G26:N27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P27"/>
  <sheetViews>
    <sheetView zoomScalePageLayoutView="0" workbookViewId="0" topLeftCell="A1">
      <selection activeCell="P23" sqref="P23"/>
    </sheetView>
  </sheetViews>
  <sheetFormatPr defaultColWidth="8.796875" defaultRowHeight="14.25"/>
  <cols>
    <col min="1" max="1" width="9.59765625" style="5" customWidth="1"/>
    <col min="2" max="13" width="10.09765625" style="5" customWidth="1"/>
    <col min="14" max="14" width="20.59765625" style="5" customWidth="1"/>
    <col min="15" max="16" width="11.59765625" style="5" customWidth="1"/>
    <col min="17" max="16384" width="9" style="5" customWidth="1"/>
  </cols>
  <sheetData>
    <row r="1" spans="1:15" ht="56.25">
      <c r="A1" s="1" t="s">
        <v>0</v>
      </c>
      <c r="B1" s="1" t="s">
        <v>41</v>
      </c>
      <c r="C1" s="1" t="s">
        <v>1</v>
      </c>
      <c r="D1" s="1" t="s">
        <v>2</v>
      </c>
      <c r="E1" s="1" t="s">
        <v>3</v>
      </c>
      <c r="F1" s="1" t="s">
        <v>42</v>
      </c>
      <c r="G1" s="1" t="s">
        <v>4</v>
      </c>
      <c r="H1" s="1" t="s">
        <v>43</v>
      </c>
      <c r="I1" s="26" t="s">
        <v>46</v>
      </c>
      <c r="J1" s="1" t="s">
        <v>35</v>
      </c>
      <c r="K1" s="26" t="s">
        <v>5</v>
      </c>
      <c r="L1" s="1" t="s">
        <v>48</v>
      </c>
      <c r="M1" s="1" t="s">
        <v>44</v>
      </c>
      <c r="O1" s="20" t="s">
        <v>36</v>
      </c>
    </row>
    <row r="2" spans="1:16" ht="14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7" t="s">
        <v>14</v>
      </c>
      <c r="J2" s="2" t="s">
        <v>14</v>
      </c>
      <c r="K2" s="27" t="s">
        <v>16</v>
      </c>
      <c r="L2" s="2" t="s">
        <v>15</v>
      </c>
      <c r="M2" s="2" t="s">
        <v>16</v>
      </c>
      <c r="N2" s="25" t="b">
        <v>1</v>
      </c>
      <c r="O2" s="21">
        <v>4242</v>
      </c>
      <c r="P2" s="5" t="s">
        <v>56</v>
      </c>
    </row>
    <row r="3" spans="1:14" ht="14.25">
      <c r="A3" s="6">
        <f>N4-1</f>
        <v>1</v>
      </c>
      <c r="B3" s="7">
        <f>kalkulator!B3</f>
        <v>0</v>
      </c>
      <c r="C3" s="22">
        <f>IF(OR($A$3=2,$A$3=3),ROUND($B$3*0.0976,2),0)</f>
        <v>0</v>
      </c>
      <c r="D3" s="22">
        <f>IF(OR($A$3=2,$A$3=3),ROUND($B$3*0.015,2),0)</f>
        <v>0</v>
      </c>
      <c r="E3" s="22">
        <f>IF($A$3=3,ROUND($B$3*0.0245,2),0)</f>
        <v>0</v>
      </c>
      <c r="F3" s="22">
        <f>ROUND($B$3-$C$3-$D$3-$E$3,2)</f>
        <v>0</v>
      </c>
      <c r="G3" s="22">
        <f>IF($B$3&gt;200,ROUND($F$3*0.2,2),0)</f>
        <v>0</v>
      </c>
      <c r="H3" s="22">
        <f>ROUND($F$3-$G$3,0)</f>
        <v>0</v>
      </c>
      <c r="I3" s="28">
        <f>ROUND(IF(N2,($H$3*0.12),0),2)</f>
        <v>0</v>
      </c>
      <c r="J3" s="22">
        <f>IF($A$3=0,0,ROUND($F$3*0.09,2))</f>
        <v>0</v>
      </c>
      <c r="K3" s="28">
        <v>0</v>
      </c>
      <c r="L3" s="22">
        <f>ROUND(IF(N2,$I$3,0),0)</f>
        <v>0</v>
      </c>
      <c r="M3" s="22">
        <f>ROUND($F$3-$J$3-$L$3,2)</f>
        <v>0</v>
      </c>
      <c r="N3" s="25" t="b">
        <v>0</v>
      </c>
    </row>
    <row r="4" spans="1:14" ht="14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5">
        <v>2</v>
      </c>
    </row>
    <row r="5" spans="8:14" ht="14.25">
      <c r="H5" s="24"/>
      <c r="I5" s="23"/>
      <c r="J5" s="23"/>
      <c r="K5" s="23"/>
      <c r="L5" s="23"/>
      <c r="M5" s="23"/>
      <c r="N5" s="25" t="s">
        <v>45</v>
      </c>
    </row>
    <row r="6" spans="8:14" ht="14.25">
      <c r="H6" s="23"/>
      <c r="I6" s="23"/>
      <c r="J6" s="23"/>
      <c r="K6" s="23"/>
      <c r="L6" s="23"/>
      <c r="M6" s="23"/>
      <c r="N6" s="25" t="s">
        <v>49</v>
      </c>
    </row>
    <row r="7" spans="8:14" ht="12.75" customHeight="1">
      <c r="H7" s="23"/>
      <c r="I7" s="23"/>
      <c r="J7" s="23"/>
      <c r="K7" s="23"/>
      <c r="L7" s="23"/>
      <c r="M7" s="23"/>
      <c r="N7" s="25" t="s">
        <v>37</v>
      </c>
    </row>
    <row r="8" spans="2:14" ht="12.75" customHeight="1">
      <c r="B8" s="10" t="s">
        <v>8</v>
      </c>
      <c r="C8" s="18" t="s">
        <v>19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5" t="s">
        <v>38</v>
      </c>
    </row>
    <row r="9" spans="2:13" ht="12.75" customHeight="1">
      <c r="B9" s="10" t="s">
        <v>9</v>
      </c>
      <c r="C9" s="18" t="s">
        <v>20</v>
      </c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2:13" ht="12.75" customHeight="1">
      <c r="B10" s="10" t="s">
        <v>10</v>
      </c>
      <c r="C10" s="18" t="s">
        <v>21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ht="12.75" customHeight="1">
      <c r="B11" s="10" t="s">
        <v>11</v>
      </c>
      <c r="C11" s="18" t="s">
        <v>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2:13" ht="12.75" customHeight="1">
      <c r="B12" s="10" t="s">
        <v>12</v>
      </c>
      <c r="C12" s="18" t="s">
        <v>23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ht="12.75" customHeight="1">
      <c r="B13" s="10" t="s">
        <v>13</v>
      </c>
      <c r="C13" s="18" t="s">
        <v>28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3" ht="12.75" customHeight="1">
      <c r="B14" s="29" t="s">
        <v>14</v>
      </c>
      <c r="C14" s="30" t="s">
        <v>24</v>
      </c>
      <c r="D14" s="30"/>
      <c r="E14" s="30"/>
      <c r="F14" s="30"/>
      <c r="G14" s="30"/>
      <c r="H14" s="30"/>
      <c r="I14" s="30"/>
      <c r="J14" s="18"/>
      <c r="K14" s="18"/>
      <c r="L14" s="18"/>
      <c r="M14" s="18"/>
    </row>
    <row r="15" spans="2:16" ht="14.25">
      <c r="B15" s="10" t="s">
        <v>14</v>
      </c>
      <c r="C15" s="19" t="s">
        <v>25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P15" s="3"/>
    </row>
    <row r="16" spans="2:13" ht="12.75" customHeight="1">
      <c r="B16" s="29" t="s">
        <v>16</v>
      </c>
      <c r="C16" s="30" t="s">
        <v>26</v>
      </c>
      <c r="D16" s="30"/>
      <c r="E16" s="30"/>
      <c r="F16" s="30"/>
      <c r="G16" s="30"/>
      <c r="H16" s="30"/>
      <c r="I16" s="30"/>
      <c r="J16" s="18"/>
      <c r="K16" s="18"/>
      <c r="L16" s="18"/>
      <c r="M16" s="18"/>
    </row>
    <row r="17" spans="2:13" ht="12.75" customHeight="1">
      <c r="B17" s="10" t="s">
        <v>15</v>
      </c>
      <c r="C17" s="18" t="s">
        <v>29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2.75" customHeight="1">
      <c r="B18" s="10" t="s">
        <v>16</v>
      </c>
      <c r="C18" s="18" t="s">
        <v>27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5" ht="14.25">
      <c r="B19" s="3"/>
      <c r="C19" s="11" t="s">
        <v>30</v>
      </c>
      <c r="D19" s="11" t="s">
        <v>31</v>
      </c>
      <c r="E19" s="15" t="s">
        <v>32</v>
      </c>
    </row>
    <row r="20" spans="2:5" ht="14.25">
      <c r="B20" s="12" t="s">
        <v>1</v>
      </c>
      <c r="C20" s="8">
        <f>IF(OR($A$3=2,$A$3=3),ROUND($B$3*0.0976,2),0)</f>
        <v>0</v>
      </c>
      <c r="D20" s="8">
        <f>IF(OR($A$3=2,$A$3=3),ROUND($B$3*0.0976,2),0)</f>
        <v>0</v>
      </c>
      <c r="E20" s="14">
        <f aca="true" t="shared" si="0" ref="E20:E25">SUM(C20:D20)</f>
        <v>0</v>
      </c>
    </row>
    <row r="21" spans="2:5" ht="14.25">
      <c r="B21" s="12" t="s">
        <v>2</v>
      </c>
      <c r="C21" s="8">
        <f>IF(OR($A$3=2,$A$3=3),ROUND($B$3*0.065,2),0)</f>
        <v>0</v>
      </c>
      <c r="D21" s="8">
        <f>IF(OR($A$3=2,$A$3=3),ROUND($B$3*0.015,2),0)</f>
        <v>0</v>
      </c>
      <c r="E21" s="14">
        <f t="shared" si="0"/>
        <v>0</v>
      </c>
    </row>
    <row r="22" spans="2:5" ht="14.25">
      <c r="B22" s="12" t="s">
        <v>3</v>
      </c>
      <c r="C22" s="9"/>
      <c r="D22" s="8">
        <f>IF($A$3=3,ROUND($B$3*0.0245,2),0)</f>
        <v>0</v>
      </c>
      <c r="E22" s="14">
        <f t="shared" si="0"/>
        <v>0</v>
      </c>
    </row>
    <row r="23" spans="2:5" ht="14.25">
      <c r="B23" s="12" t="s">
        <v>33</v>
      </c>
      <c r="C23" s="8">
        <f>IF($A$3&gt;1,ROUND($B$3*0.0067,2),0)</f>
        <v>0</v>
      </c>
      <c r="D23" s="9"/>
      <c r="E23" s="14">
        <f t="shared" si="0"/>
        <v>0</v>
      </c>
    </row>
    <row r="24" spans="2:5" ht="14.25">
      <c r="B24" s="12" t="s">
        <v>34</v>
      </c>
      <c r="C24" s="8">
        <f>IF(AND(OR($B$3&gt;=$O$2,N3),OR($A$3=2,$A$3=3)),ROUND($B$3*0.0245,2),0)</f>
        <v>0</v>
      </c>
      <c r="D24" s="9"/>
      <c r="E24" s="14">
        <f t="shared" si="0"/>
        <v>0</v>
      </c>
    </row>
    <row r="25" spans="2:5" ht="14.25">
      <c r="B25" s="12" t="s">
        <v>35</v>
      </c>
      <c r="C25" s="9"/>
      <c r="D25" s="8">
        <f>IF($A$3=0,0,ROUND($F$3*0.09,2))</f>
        <v>0</v>
      </c>
      <c r="E25" s="14">
        <f t="shared" si="0"/>
        <v>0</v>
      </c>
    </row>
    <row r="26" spans="2:13" ht="15">
      <c r="B26" s="13" t="s">
        <v>32</v>
      </c>
      <c r="C26" s="14">
        <f>SUM(C20:C25)</f>
        <v>0</v>
      </c>
      <c r="D26" s="14">
        <f>SUM(D20:D25)</f>
        <v>0</v>
      </c>
      <c r="E26" s="14">
        <f>SUM(E20:E25)</f>
        <v>0</v>
      </c>
      <c r="F26" s="33" t="s">
        <v>39</v>
      </c>
      <c r="G26" s="42" t="s">
        <v>40</v>
      </c>
      <c r="H26" s="42"/>
      <c r="I26" s="42"/>
      <c r="J26" s="42"/>
      <c r="K26" s="42"/>
      <c r="L26" s="42"/>
      <c r="M26" s="42"/>
    </row>
    <row r="27" spans="2:13" ht="27" customHeight="1">
      <c r="B27" s="3"/>
      <c r="C27" s="4">
        <f>C26+B3</f>
        <v>0</v>
      </c>
      <c r="D27" s="4"/>
      <c r="E27" s="4"/>
      <c r="G27" s="42"/>
      <c r="H27" s="42"/>
      <c r="I27" s="42"/>
      <c r="J27" s="42"/>
      <c r="K27" s="42"/>
      <c r="L27" s="42"/>
      <c r="M27" s="42"/>
    </row>
  </sheetData>
  <sheetProtection/>
  <protectedRanges>
    <protectedRange sqref="A3:B3 A4" name="Rozstęp1"/>
  </protectedRanges>
  <mergeCells count="1">
    <mergeCell ref="G26:M27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Godawiec</dc:creator>
  <cp:keywords/>
  <dc:description/>
  <cp:lastModifiedBy>Godawiec Marcin</cp:lastModifiedBy>
  <cp:lastPrinted>2022-05-25T11:39:52Z</cp:lastPrinted>
  <dcterms:created xsi:type="dcterms:W3CDTF">2011-01-11T22:30:39Z</dcterms:created>
  <dcterms:modified xsi:type="dcterms:W3CDTF">2024-01-10T14:44:51Z</dcterms:modified>
  <cp:category/>
  <cp:version/>
  <cp:contentType/>
  <cp:contentStatus/>
</cp:coreProperties>
</file>